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1" l="1"/>
  <c r="E4" i="21" s="1"/>
  <c r="E8" i="21" s="1"/>
  <c r="G14" i="21"/>
  <c r="I4" i="21" s="1"/>
  <c r="E9" i="21" l="1"/>
  <c r="I8" i="21"/>
  <c r="H9" i="21" l="1"/>
  <c r="I9" i="21" s="1"/>
  <c r="I10" i="21" s="1"/>
  <c r="E6" i="6" l="1"/>
  <c r="F6" i="6" s="1"/>
  <c r="D5" i="26" l="1"/>
  <c r="G9" i="26" l="1"/>
  <c r="F7" i="6" l="1"/>
  <c r="F9" i="26" l="1"/>
  <c r="F11" i="6" l="1"/>
  <c r="F13" i="6" l="1"/>
  <c r="F6" i="26" s="1"/>
  <c r="F12" i="6"/>
  <c r="G6" i="22" l="1"/>
  <c r="G7" i="22" s="1"/>
  <c r="E5" i="26"/>
  <c r="E9" i="26"/>
  <c r="E6" i="26" l="1"/>
  <c r="F14" i="6"/>
  <c r="G6" i="26"/>
  <c r="F15" i="6"/>
</calcChain>
</file>

<file path=xl/sharedStrings.xml><?xml version="1.0" encoding="utf-8"?>
<sst xmlns="http://schemas.openxmlformats.org/spreadsheetml/2006/main" count="83" uniqueCount="77">
  <si>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</si>
  <si>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</si>
  <si>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</si>
  <si>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</si>
  <si>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</si>
  <si>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</si>
  <si>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</si>
  <si>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</si>
  <si>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</si>
  <si>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</si>
  <si>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</si>
  <si>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</si>
  <si>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</si>
  <si>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</si>
  <si>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</si>
  <si>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</si>
  <si>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</si>
  <si>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</si>
  <si>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</si>
  <si>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</si>
  <si>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</si>
  <si>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</si>
  <si>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</si>
  <si>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</si>
  <si>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</si>
  <si>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</si>
  <si>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</si>
  <si>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</si>
  <si>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</si>
  <si>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</si>
  <si>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</si>
  <si>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</si>
  <si>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</si>
  <si>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</si>
  <si>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</si>
  <si>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</si>
  <si>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</si>
  <si>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</si>
  <si>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</si>
  <si>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</si>
  <si>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</si>
  <si>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</si>
  <si>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</si>
  <si>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</si>
  <si>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</si>
  <si>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</si>
  <si>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</si>
  <si>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</si>
  <si>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</si>
  <si>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</si>
  <si>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</si>
  <si>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</si>
  <si>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</si>
  <si>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</si>
  <si>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</si>
  <si>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</si>
  <si>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</si>
  <si>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</si>
  <si>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</si>
  <si>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</si>
  <si>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</si>
  <si>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</si>
  <si>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</si>
  <si>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</si>
  <si>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</si>
  <si>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</si>
  <si>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</si>
  <si>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Отчет по вывозу ТКО за Ноябрь 2020 г.</t>
  </si>
  <si>
    <t>пом.8, 10, 11, 12, 16, 17</t>
  </si>
  <si>
    <t>показаний общего прибора учета тепловой энергии за Декабрь 2020г.</t>
  </si>
  <si>
    <t>Расчет платы за коммунальные услуги по гаражу за Декабрь 2020 года</t>
  </si>
  <si>
    <t>СПРАВОЧНАЯ ИНФОРМАЦИЯ потребление коммунальных услуг в доме ул.Ак. Грушина, д.8   Декабрь  2020 г.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</si>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</sst>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  <numFmt numFmtId="175" formatCode="_-* #,##0.0_р_._-;\-* #,##0.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165" fontId="12" fillId="2" borderId="1" xfId="1" applyNumberFormat="1" applyFont="1" applyFill="1" applyBorder="1" applyAlignment="1" applyProtection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8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7" fontId="18" fillId="0" borderId="1" xfId="0" applyNumberFormat="1" applyFont="1" applyBorder="1" applyAlignment="1">
      <alignment horizontal="center" wrapText="1"/>
    </xf>
    <xf numFmtId="167" fontId="18" fillId="0" borderId="3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43" fontId="14" fillId="0" borderId="0" xfId="1" applyFont="1"/>
    <xf numFmtId="0" fontId="0" fillId="0" borderId="0" xfId="0" applyAlignment="1"/>
    <xf numFmtId="171" fontId="14" fillId="0" borderId="0" xfId="1" applyNumberFormat="1" applyFont="1"/>
    <xf numFmtId="43" fontId="14" fillId="0" borderId="0" xfId="1" applyNumberFormat="1" applyFont="1"/>
    <xf numFmtId="172" fontId="14" fillId="0" borderId="0" xfId="1" applyNumberFormat="1" applyFont="1"/>
    <xf numFmtId="43" fontId="14" fillId="0" borderId="0" xfId="1" applyNumberFormat="1" applyFont="1" applyBorder="1"/>
    <xf numFmtId="170" fontId="9" fillId="0" borderId="0" xfId="1" applyNumberFormat="1" applyFont="1" applyBorder="1" applyProtection="1"/>
    <xf numFmtId="174" fontId="14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175" fontId="27" fillId="0" borderId="1" xfId="1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166" fontId="12" fillId="2" borderId="7" xfId="1" applyNumberFormat="1" applyFont="1" applyFill="1" applyBorder="1" applyAlignment="1" applyProtection="1">
      <alignment horizontal="center" vertical="center"/>
    </xf>
    <xf numFmtId="173" fontId="24" fillId="0" borderId="0" xfId="1" applyNumberFormat="1" applyFont="1"/>
    <xf numFmtId="173" fontId="14" fillId="0" borderId="0" xfId="1" applyNumberFormat="1" applyFont="1"/>
    <xf numFmtId="0" fontId="27" fillId="0" borderId="1" xfId="0" applyFont="1" applyBorder="1" applyAlignment="1">
      <alignment horizontal="center"/>
    </xf>
    <xf numFmtId="2" fontId="29" fillId="0" borderId="1" xfId="0" applyNumberFormat="1" applyFont="1" applyBorder="1"/>
    <xf numFmtId="0" fontId="3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3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zoomScale="91" zoomScaleNormal="91" zoomScaleSheetLayoutView="100" workbookViewId="0">
      <selection activeCell="F17" sqref="F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69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10061.5</v>
      </c>
      <c r="D6" s="11">
        <v>10246.68</v>
      </c>
      <c r="E6" s="11">
        <f>D6-C6</f>
        <v>185.18000000000029</v>
      </c>
      <c r="F6" s="26">
        <f>E6+G6</f>
        <v>185.18000000000029</v>
      </c>
      <c r="G6" s="46"/>
      <c r="H6" s="7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5"/>
      <c r="B8" s="55"/>
      <c r="C8" s="55"/>
      <c r="D8" s="55"/>
      <c r="E8" s="55"/>
      <c r="F8" s="55"/>
    </row>
    <row r="9" spans="1:8" ht="42" customHeight="1">
      <c r="A9" s="56" t="s">
        <v>41</v>
      </c>
      <c r="B9" s="57"/>
      <c r="C9" s="57"/>
      <c r="D9" s="57"/>
      <c r="E9" s="57"/>
      <c r="F9" s="35">
        <v>362.5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7">
        <f>F9*F10</f>
        <v>18.487499999999997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8">
        <f>F6-F11</f>
        <v>166.69250000000028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f>(F6)/(F11+(F6-F11))*F10</f>
        <v>5.0999999999999997E-2</v>
      </c>
    </row>
    <row r="14" spans="1:8" ht="40.15" customHeight="1">
      <c r="A14" s="53" t="s">
        <v>48</v>
      </c>
      <c r="B14" s="53"/>
      <c r="C14" s="53"/>
      <c r="D14" s="53"/>
      <c r="E14" s="53"/>
      <c r="F14" s="29">
        <f>F19*F13+F17</f>
        <v>148.74637999999999</v>
      </c>
      <c r="G14" s="10"/>
    </row>
    <row r="15" spans="1:8" ht="33" customHeight="1">
      <c r="A15" s="53" t="s">
        <v>47</v>
      </c>
      <c r="B15" s="53"/>
      <c r="C15" s="53"/>
      <c r="D15" s="53"/>
      <c r="E15" s="53"/>
      <c r="F15" s="29">
        <f>F13*F19*3.6</f>
        <v>434.65096799999998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1257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6" t="s">
        <v>57</v>
      </c>
      <c r="B20" s="57"/>
      <c r="C20" s="57"/>
      <c r="D20" s="57"/>
      <c r="E20" s="57"/>
      <c r="F20" s="34">
        <v>32.29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F12" sqref="F12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4" t="s">
        <v>67</v>
      </c>
      <c r="B1" s="64"/>
      <c r="C1" s="64"/>
      <c r="D1" s="64"/>
      <c r="E1" s="64"/>
      <c r="F1" s="64"/>
      <c r="G1" s="64"/>
      <c r="H1" s="64"/>
    </row>
    <row r="2" spans="1:9" ht="25.5" customHeight="1"/>
    <row r="3" spans="1:9" ht="14.45" customHeight="1">
      <c r="A3" s="65" t="s">
        <v>56</v>
      </c>
      <c r="B3" s="65"/>
      <c r="C3" s="65"/>
      <c r="D3" s="65"/>
      <c r="E3" s="37" t="s">
        <v>49</v>
      </c>
      <c r="F3" s="37" t="s">
        <v>50</v>
      </c>
      <c r="G3" s="37" t="s">
        <v>51</v>
      </c>
      <c r="H3" s="37" t="s">
        <v>0</v>
      </c>
      <c r="I3" s="38" t="s">
        <v>52</v>
      </c>
    </row>
    <row r="4" spans="1:9" ht="15.75">
      <c r="A4" s="66" t="s">
        <v>60</v>
      </c>
      <c r="B4" s="66"/>
      <c r="C4" s="66"/>
      <c r="D4" s="66"/>
      <c r="E4" s="39">
        <f>E5-E7-E6</f>
        <v>9957.6</v>
      </c>
      <c r="F4" s="40">
        <v>866.1</v>
      </c>
      <c r="G4" s="40">
        <v>66.92</v>
      </c>
      <c r="H4" s="41">
        <v>57956.53</v>
      </c>
      <c r="I4" s="42">
        <f>(H4-G7*F7-G14*F7)/E4</f>
        <v>5.4106611030770466</v>
      </c>
    </row>
    <row r="5" spans="1:9" ht="15.75">
      <c r="A5" s="67" t="s">
        <v>58</v>
      </c>
      <c r="B5" s="68"/>
      <c r="C5" s="68"/>
      <c r="D5" s="69"/>
      <c r="E5" s="49">
        <v>12377.9</v>
      </c>
      <c r="F5" s="40"/>
      <c r="G5" s="40"/>
      <c r="H5" s="41"/>
      <c r="I5" s="42"/>
    </row>
    <row r="6" spans="1:9" ht="15.75">
      <c r="A6" s="67" t="s">
        <v>63</v>
      </c>
      <c r="B6" s="68"/>
      <c r="C6" s="68"/>
      <c r="D6" s="69"/>
      <c r="E6" s="49">
        <f>72.4+705.9+95.4+49+63.5+45.1+21.7</f>
        <v>1053</v>
      </c>
      <c r="F6" s="40"/>
      <c r="G6" s="40"/>
      <c r="H6" s="41"/>
      <c r="I6" s="42"/>
    </row>
    <row r="7" spans="1:9" ht="25.9" customHeight="1">
      <c r="A7" s="66" t="s">
        <v>59</v>
      </c>
      <c r="B7" s="66"/>
      <c r="C7" s="66"/>
      <c r="D7" s="66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7" t="s">
        <v>53</v>
      </c>
      <c r="B8" s="68"/>
      <c r="C8" s="68"/>
      <c r="D8" s="69"/>
      <c r="E8" s="39">
        <f>E4</f>
        <v>9957.6</v>
      </c>
      <c r="F8" s="40">
        <v>866.1</v>
      </c>
      <c r="G8" s="40">
        <v>9.1</v>
      </c>
      <c r="H8" s="41">
        <v>7904.03</v>
      </c>
      <c r="I8" s="42">
        <f>H8/E8</f>
        <v>0.79376857877400175</v>
      </c>
    </row>
    <row r="9" spans="1:9" ht="33" customHeight="1">
      <c r="A9" s="60" t="s">
        <v>54</v>
      </c>
      <c r="B9" s="61"/>
      <c r="C9" s="61"/>
      <c r="D9" s="62"/>
      <c r="E9" s="49">
        <f>11010.6-72.4-705.9</f>
        <v>10232.300000000001</v>
      </c>
      <c r="F9" s="40"/>
      <c r="G9" s="40"/>
      <c r="H9" s="43">
        <f>59280/7</f>
        <v>8468.5714285714294</v>
      </c>
      <c r="I9" s="42">
        <f>H9/E9</f>
        <v>0.82763126849011737</v>
      </c>
    </row>
    <row r="10" spans="1:9" ht="43.15" customHeight="1">
      <c r="A10" s="63" t="s">
        <v>55</v>
      </c>
      <c r="B10" s="63"/>
      <c r="C10" s="63"/>
      <c r="D10" s="63"/>
      <c r="E10" s="44"/>
      <c r="F10" s="39"/>
      <c r="G10" s="39"/>
      <c r="H10" s="45"/>
      <c r="I10" s="50">
        <f>I4+I8+I9</f>
        <v>7.0320609503411662</v>
      </c>
    </row>
    <row r="13" spans="1:9">
      <c r="A13" t="s">
        <v>64</v>
      </c>
    </row>
    <row r="14" spans="1:9">
      <c r="A14">
        <v>1</v>
      </c>
      <c r="B14" s="59" t="s">
        <v>66</v>
      </c>
      <c r="C14" s="59"/>
      <c r="D14" s="59"/>
      <c r="E14" t="s">
        <v>72</v>
      </c>
      <c r="F14" s="51" t="s">
        <v>68</v>
      </c>
      <c r="G14">
        <f>0.715+1.995</f>
        <v>2.71</v>
      </c>
    </row>
    <row r="15" spans="1:9">
      <c r="A15">
        <v>2</v>
      </c>
      <c r="B15" s="59" t="s">
        <v>65</v>
      </c>
      <c r="C15" s="59"/>
      <c r="D15" s="59"/>
      <c r="E15" t="s">
        <v>73</v>
      </c>
      <c r="F15" t="s">
        <v>62</v>
      </c>
      <c r="G15" t="s">
        <v>61</v>
      </c>
    </row>
    <row r="16" spans="1:9">
      <c r="A16">
        <v>3</v>
      </c>
      <c r="B16" s="59" t="s">
        <v>74</v>
      </c>
      <c r="C16" s="59"/>
      <c r="E16" t="s">
        <v>75</v>
      </c>
      <c r="F16" t="s">
        <v>76</v>
      </c>
      <c r="G16">
        <v>0.89700000000000002</v>
      </c>
    </row>
  </sheetData>
  <mergeCells count="12">
    <mergeCell ref="A1:H1"/>
    <mergeCell ref="A3:D3"/>
    <mergeCell ref="A4:D4"/>
    <mergeCell ref="A7:D7"/>
    <mergeCell ref="A8:D8"/>
    <mergeCell ref="A6:D6"/>
    <mergeCell ref="A5:D5"/>
    <mergeCell ref="B16:C16"/>
    <mergeCell ref="B15:D15"/>
    <mergeCell ref="B14:D14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7" sqref="G7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0" t="s">
        <v>70</v>
      </c>
      <c r="B1" s="71"/>
      <c r="C1" s="71"/>
      <c r="D1" s="71"/>
      <c r="E1" s="71"/>
      <c r="F1" s="71"/>
      <c r="G1" s="71"/>
      <c r="H1" s="71"/>
    </row>
    <row r="3" spans="1:9" ht="18.75">
      <c r="A3" s="72" t="s">
        <v>8</v>
      </c>
      <c r="B3" s="72"/>
      <c r="C3" s="72"/>
      <c r="D3" s="72"/>
      <c r="E3" s="72"/>
      <c r="F3" s="6"/>
      <c r="G3" s="13">
        <v>3411.11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44150.116999999998</v>
      </c>
    </row>
    <row r="7" spans="1:9">
      <c r="A7" t="s">
        <v>33</v>
      </c>
      <c r="G7" s="14">
        <f>(G4*866.1+G3*4.01+G6+G5*(28.01+33.4))*0.014</f>
        <v>842.44955340000001</v>
      </c>
    </row>
    <row r="9" spans="1:9" ht="21">
      <c r="A9" t="s">
        <v>11</v>
      </c>
      <c r="G9" s="15">
        <v>709.48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71</v>
      </c>
    </row>
    <row r="2" spans="1:7">
      <c r="A2" s="73" t="s">
        <v>12</v>
      </c>
      <c r="B2" s="73" t="s">
        <v>13</v>
      </c>
      <c r="C2" s="73" t="s">
        <v>14</v>
      </c>
      <c r="D2" s="73" t="s">
        <v>15</v>
      </c>
      <c r="E2" s="73" t="s">
        <v>16</v>
      </c>
      <c r="F2" s="73"/>
      <c r="G2" s="73"/>
    </row>
    <row r="3" spans="1:7">
      <c r="A3" s="73"/>
      <c r="B3" s="73"/>
      <c r="C3" s="73"/>
      <c r="D3" s="73"/>
      <c r="E3" s="73" t="s">
        <v>17</v>
      </c>
      <c r="F3" s="73"/>
      <c r="G3" s="73" t="s">
        <v>18</v>
      </c>
    </row>
    <row r="4" spans="1:7">
      <c r="A4" s="73"/>
      <c r="B4" s="73"/>
      <c r="C4" s="73"/>
      <c r="D4" s="73"/>
      <c r="E4" s="19" t="s">
        <v>19</v>
      </c>
      <c r="F4" s="19" t="s">
        <v>20</v>
      </c>
      <c r="G4" s="73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10246.68</v>
      </c>
      <c r="E5" s="23">
        <f>'Отопление и ГВС'!F12</f>
        <v>166.69250000000028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16.983000000000001</v>
      </c>
      <c r="F6" s="24">
        <f>F7*'Отопление и ГВС'!F13</f>
        <v>0.36719999999999997</v>
      </c>
      <c r="G6" s="24">
        <f>G7*'Отопление и ГВС'!F13</f>
        <v>1.1373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333</v>
      </c>
      <c r="F7" s="23">
        <v>7.2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11388</v>
      </c>
      <c r="E8" s="23">
        <v>662</v>
      </c>
      <c r="F8" s="23">
        <v>14.7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995</v>
      </c>
      <c r="F9" s="23">
        <f>F7+F8</f>
        <v>21.9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46257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2020-12-22T13:11:33Z</cp:lastPrinted>
  <dcterms:created xsi:type="dcterms:W3CDTF">2015-09-15T11:53:49Z</dcterms:created>
  <dcterms:modified xsi:type="dcterms:W3CDTF">2021-01-12T16:40:37Z</dcterms:modified>
</cp:coreProperties>
</file>